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955" activeTab="0"/>
  </bookViews>
  <sheets>
    <sheet name="Emilstraße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<sst xmlns="http://schemas.openxmlformats.org/spreadsheetml/2006/main" count="60" uniqueCount="49">
  <si>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Pflegebedingter Aufwand</t>
  </si>
  <si>
    <t>Investitionskosten</t>
  </si>
  <si>
    <t xml:space="preserve">Unterkunft </t>
  </si>
  <si>
    <t>Verpflegung</t>
  </si>
  <si>
    <t>*1) zzgl. ggf. individueller Komfortzuschlag</t>
  </si>
  <si>
    <t>Pflegekosten</t>
  </si>
  <si>
    <t>. /. Leistung der Pflegekasse</t>
  </si>
  <si>
    <t>Eigenanteil</t>
  </si>
  <si>
    <t>*2) In der Regel übernimmt die Pflegekasse den pflegebedinten Aufwand und den Ausbildungzuschlag bis zu einer Höhe</t>
  </si>
  <si>
    <r>
      <t>Gesamtkosten</t>
    </r>
    <r>
      <rPr>
        <b/>
        <sz val="8"/>
        <rFont val="Arial"/>
        <family val="2"/>
      </rPr>
      <t xml:space="preserve"> *1)</t>
    </r>
  </si>
  <si>
    <t>Emilia Seniorenresidenz</t>
  </si>
  <si>
    <t>Grad 1</t>
  </si>
  <si>
    <t>Grad 2</t>
  </si>
  <si>
    <t>Grad 3</t>
  </si>
  <si>
    <t>Grad 4</t>
  </si>
  <si>
    <t>Grad 5</t>
  </si>
  <si>
    <t>Pflegegrad 1</t>
  </si>
  <si>
    <t>Pflegegrad 2</t>
  </si>
  <si>
    <t>Pflegegrad 3</t>
  </si>
  <si>
    <t>Pflegegrad 4</t>
  </si>
  <si>
    <t>Pflegegrad 5</t>
  </si>
  <si>
    <t>x 30,42 Faktor</t>
  </si>
  <si>
    <t>Rechenbeispiel vollstationär mtl. mit Faktor 30,42</t>
  </si>
  <si>
    <r>
      <t>Pflegegrad 1 (</t>
    </r>
    <r>
      <rPr>
        <b/>
        <sz val="14"/>
        <rFont val="Arial"/>
        <family val="2"/>
      </rPr>
      <t>28 Tage</t>
    </r>
    <r>
      <rPr>
        <sz val="14"/>
        <rFont val="Arial"/>
        <family val="2"/>
      </rPr>
      <t>)</t>
    </r>
  </si>
  <si>
    <r>
      <t>Pflegegrad 4 (</t>
    </r>
    <r>
      <rPr>
        <b/>
        <sz val="14"/>
        <rFont val="Arial"/>
        <family val="2"/>
      </rPr>
      <t>16 Tage</t>
    </r>
    <r>
      <rPr>
        <sz val="14"/>
        <rFont val="Arial"/>
        <family val="2"/>
      </rPr>
      <t>)</t>
    </r>
  </si>
  <si>
    <r>
      <t>Pflegegrad 5 (</t>
    </r>
    <r>
      <rPr>
        <b/>
        <sz val="14"/>
        <rFont val="Arial"/>
        <family val="2"/>
      </rPr>
      <t>15 Tage</t>
    </r>
    <r>
      <rPr>
        <sz val="14"/>
        <rFont val="Arial"/>
        <family val="2"/>
      </rPr>
      <t>)</t>
    </r>
  </si>
  <si>
    <t>x X Tage</t>
  </si>
  <si>
    <t>Einrichtungseinheitlicher Eigenanteil PG 2-5</t>
  </si>
  <si>
    <t>Zuschlag Leistungen § 43b</t>
  </si>
  <si>
    <t>Dauerpflege</t>
  </si>
  <si>
    <t>Kurzzeitpflege</t>
  </si>
  <si>
    <r>
      <t>Pflegegrad 2 (</t>
    </r>
    <r>
      <rPr>
        <b/>
        <sz val="14"/>
        <rFont val="Arial"/>
        <family val="2"/>
      </rPr>
      <t>23 Tage</t>
    </r>
    <r>
      <rPr>
        <sz val="14"/>
        <rFont val="Arial"/>
        <family val="2"/>
      </rPr>
      <t>)</t>
    </r>
  </si>
  <si>
    <r>
      <t>Pflegegrad 3 (</t>
    </r>
    <r>
      <rPr>
        <b/>
        <sz val="14"/>
        <rFont val="Arial"/>
        <family val="2"/>
      </rPr>
      <t>19 Tage</t>
    </r>
    <r>
      <rPr>
        <sz val="14"/>
        <rFont val="Arial"/>
        <family val="2"/>
      </rPr>
      <t>)</t>
    </r>
  </si>
  <si>
    <t>genehmigte Pflegesätze ab 01.01.2022 bis 30.09.2022</t>
  </si>
  <si>
    <t>Rechenbeispiel für Verhinderungspflege</t>
  </si>
  <si>
    <t>Rechenbeispiel für Kurzzeitpflege</t>
  </si>
  <si>
    <r>
      <t>Pflegegrad 2 (</t>
    </r>
    <r>
      <rPr>
        <b/>
        <sz val="14"/>
        <rFont val="Arial"/>
        <family val="2"/>
      </rPr>
      <t>25 Tage</t>
    </r>
    <r>
      <rPr>
        <sz val="14"/>
        <rFont val="Arial"/>
        <family val="2"/>
      </rPr>
      <t>)</t>
    </r>
  </si>
  <si>
    <r>
      <t>Pflegegrad 3 (</t>
    </r>
    <r>
      <rPr>
        <b/>
        <sz val="14"/>
        <rFont val="Arial"/>
        <family val="2"/>
      </rPr>
      <t>20 Tage</t>
    </r>
    <r>
      <rPr>
        <sz val="14"/>
        <rFont val="Arial"/>
        <family val="2"/>
      </rPr>
      <t>)</t>
    </r>
  </si>
  <si>
    <r>
      <t>Pflegegrad 4 (</t>
    </r>
    <r>
      <rPr>
        <b/>
        <sz val="14"/>
        <rFont val="Arial"/>
        <family val="2"/>
      </rPr>
      <t>17 Tage</t>
    </r>
    <r>
      <rPr>
        <sz val="14"/>
        <rFont val="Arial"/>
        <family val="2"/>
      </rPr>
      <t>)</t>
    </r>
  </si>
  <si>
    <r>
      <t>Pflegegrad 5 (</t>
    </r>
    <r>
      <rPr>
        <b/>
        <sz val="14"/>
        <rFont val="Arial"/>
        <family val="2"/>
      </rPr>
      <t>16 Tage</t>
    </r>
    <r>
      <rPr>
        <sz val="14"/>
        <rFont val="Arial"/>
        <family val="2"/>
      </rPr>
      <t>)</t>
    </r>
  </si>
  <si>
    <t>von 1.774€ (KZP) bzw. 1.612€ (VHP) und bis zu ggfs. 28 Kalendertagen im Jahr. Die Kosten für Unterkunft, Verpflegung und</t>
  </si>
  <si>
    <t>Investitionskosten sind immer selbst zu bezahlen. Sobald der Zuschuss von 1.774€ (KZP) bzw. 1.612€ (VHP) erschöpft ist,</t>
  </si>
  <si>
    <t>sind die Kosten für den pflegebedingten Aufwand und den Ausbildungszuschlages selbst zu tragen.</t>
  </si>
  <si>
    <t>Zuschlag Leistungen § 84 A.9</t>
  </si>
  <si>
    <t>64283 Darmstadt</t>
  </si>
  <si>
    <t>Gagernstraße 5</t>
  </si>
  <si>
    <t>Pflege- und Wohnbereich Lilienpalais</t>
  </si>
  <si>
    <t>Ausbildungszuschlag ABZ</t>
  </si>
  <si>
    <t>Ausbildungszuschlag ABU-Z §26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</si>
</sst>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u val="single"/>
      <sz val="12"/>
      <color indexed="36"/>
      <name val="Comic Sans MS"/>
      <family val="4"/>
    </font>
    <font>
      <sz val="12"/>
      <name val="Comic Sans MS"/>
      <family val="4"/>
    </font>
    <font>
      <u val="single"/>
      <sz val="12"/>
      <color indexed="12"/>
      <name val="Comic Sans MS"/>
      <family val="4"/>
    </font>
    <font>
      <sz val="8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8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8" fillId="0" borderId="10" xfId="54" applyFont="1" applyBorder="1" applyAlignment="1">
      <alignment vertical="center" wrapText="1"/>
      <protection/>
    </xf>
    <xf numFmtId="0" fontId="9" fillId="0" borderId="10" xfId="54" applyFont="1" applyBorder="1" applyAlignment="1">
      <alignment vertical="center"/>
      <protection/>
    </xf>
    <xf numFmtId="0" fontId="6" fillId="0" borderId="0" xfId="54" applyFont="1" applyAlignment="1">
      <alignment horizontal="right"/>
      <protection/>
    </xf>
    <xf numFmtId="0" fontId="9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 applyBorder="1">
      <alignment/>
      <protection/>
    </xf>
    <xf numFmtId="0" fontId="6" fillId="0" borderId="0" xfId="54" applyFont="1" applyFill="1">
      <alignment/>
      <protection/>
    </xf>
    <xf numFmtId="44" fontId="8" fillId="0" borderId="10" xfId="46" applyFont="1" applyFill="1" applyBorder="1" applyAlignment="1">
      <alignment vertical="center"/>
    </xf>
    <xf numFmtId="0" fontId="6" fillId="0" borderId="0" xfId="54" applyFont="1" applyAlignment="1">
      <alignment horizontal="center"/>
      <protection/>
    </xf>
    <xf numFmtId="0" fontId="8" fillId="0" borderId="10" xfId="54" applyFont="1" applyFill="1" applyBorder="1" applyAlignment="1">
      <alignment vertical="center" wrapText="1"/>
      <protection/>
    </xf>
    <xf numFmtId="44" fontId="8" fillId="0" borderId="10" xfId="46" applyFont="1" applyBorder="1" applyAlignment="1">
      <alignment vertical="center"/>
    </xf>
    <xf numFmtId="0" fontId="8" fillId="0" borderId="10" xfId="54" applyFont="1" applyFill="1" applyBorder="1" applyAlignment="1">
      <alignment vertical="center"/>
      <protection/>
    </xf>
    <xf numFmtId="8" fontId="6" fillId="0" borderId="0" xfId="54" applyNumberFormat="1" applyFont="1" applyFill="1">
      <alignment/>
      <protection/>
    </xf>
    <xf numFmtId="44" fontId="9" fillId="0" borderId="10" xfId="46" applyFont="1" applyFill="1" applyBorder="1" applyAlignment="1">
      <alignment vertical="center"/>
    </xf>
    <xf numFmtId="0" fontId="8" fillId="0" borderId="0" xfId="54" applyFont="1" applyFill="1" applyBorder="1" applyAlignment="1">
      <alignment vertical="center"/>
      <protection/>
    </xf>
    <xf numFmtId="44" fontId="8" fillId="0" borderId="0" xfId="46" applyFont="1" applyBorder="1" applyAlignment="1">
      <alignment vertical="center"/>
    </xf>
    <xf numFmtId="44" fontId="8" fillId="0" borderId="0" xfId="46" applyFont="1" applyFill="1" applyBorder="1" applyAlignment="1">
      <alignment horizontal="center" vertical="center"/>
    </xf>
    <xf numFmtId="44" fontId="9" fillId="0" borderId="0" xfId="46" applyFont="1" applyBorder="1" applyAlignment="1">
      <alignment horizontal="center" vertical="center"/>
    </xf>
    <xf numFmtId="8" fontId="6" fillId="0" borderId="0" xfId="54" applyNumberFormat="1" applyFont="1">
      <alignment/>
      <protection/>
    </xf>
    <xf numFmtId="0" fontId="7" fillId="0" borderId="0" xfId="54" applyFont="1" applyFill="1">
      <alignment/>
      <protection/>
    </xf>
    <xf numFmtId="0" fontId="6" fillId="0" borderId="10" xfId="54" applyFont="1" applyFill="1" applyBorder="1" applyAlignment="1">
      <alignment vertical="center" wrapText="1"/>
      <protection/>
    </xf>
    <xf numFmtId="44" fontId="8" fillId="0" borderId="10" xfId="46" applyFont="1" applyBorder="1" applyAlignment="1">
      <alignment horizontal="center" vertical="center"/>
    </xf>
    <xf numFmtId="44" fontId="9" fillId="0" borderId="10" xfId="46" applyFont="1" applyBorder="1" applyAlignment="1">
      <alignment horizontal="center" vertical="center"/>
    </xf>
    <xf numFmtId="44" fontId="8" fillId="0" borderId="10" xfId="46" applyFont="1" applyFill="1" applyBorder="1" applyAlignment="1">
      <alignment horizontal="center" vertical="center"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center"/>
      <protection/>
    </xf>
    <xf numFmtId="0" fontId="6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Pflegesätze Emilstraße_ab 01.08.2012_Aufstellung mit Ausb.zuschl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47625</xdr:rowOff>
    </xdr:from>
    <xdr:to>
      <xdr:col>5</xdr:col>
      <xdr:colOff>1133475</xdr:colOff>
      <xdr:row>5</xdr:row>
      <xdr:rowOff>180975</xdr:rowOff>
    </xdr:to>
    <xdr:pic>
      <xdr:nvPicPr>
        <xdr:cNvPr id="1" name="Picture 8" descr="http://www.klinikum-darmstadt.de/images/Logo-emil-kl_86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7625"/>
          <a:ext cx="952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75" zoomScaleNormal="75" zoomScalePageLayoutView="0" workbookViewId="0" topLeftCell="A1">
      <selection activeCell="F14" sqref="F14"/>
    </sheetView>
  </sheetViews>
  <sheetFormatPr defaultColWidth="16.00390625" defaultRowHeight="12.75"/>
  <cols>
    <col min="1" max="1" width="33.28125" style="2" customWidth="1"/>
    <col min="2" max="6" width="20.28125" style="2" customWidth="1"/>
    <col min="7" max="16384" width="16.00390625" style="2" customWidth="1"/>
  </cols>
  <sheetData>
    <row r="1" ht="15.75">
      <c r="A1" s="1" t="s">
        <v>46</v>
      </c>
    </row>
    <row r="2" ht="15.75">
      <c r="A2" s="1" t="s">
        <v>10</v>
      </c>
    </row>
    <row r="3" ht="15.75">
      <c r="A3" s="1" t="s">
        <v>45</v>
      </c>
    </row>
    <row r="4" ht="15.75">
      <c r="A4" s="1" t="s">
        <v>44</v>
      </c>
    </row>
    <row r="5" spans="1:6" s="3" customFormat="1" ht="20.25">
      <c r="A5" s="31"/>
      <c r="B5" s="32"/>
      <c r="C5" s="32"/>
      <c r="D5" s="32"/>
      <c r="E5" s="32"/>
      <c r="F5" s="33"/>
    </row>
    <row r="6" spans="1:6" s="26" customFormat="1" ht="20.25">
      <c r="A6" s="36" t="s">
        <v>33</v>
      </c>
      <c r="B6" s="37"/>
      <c r="C6" s="37"/>
      <c r="D6" s="37"/>
      <c r="E6" s="37"/>
      <c r="F6" s="38"/>
    </row>
    <row r="7" spans="1:6" s="6" customFormat="1" ht="30" customHeight="1">
      <c r="A7" s="4"/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</row>
    <row r="8" spans="1:6" s="6" customFormat="1" ht="30" customHeight="1">
      <c r="A8" s="7" t="s">
        <v>0</v>
      </c>
      <c r="B8" s="14">
        <v>52.44</v>
      </c>
      <c r="C8" s="14">
        <v>69.53</v>
      </c>
      <c r="D8" s="14">
        <v>85.71</v>
      </c>
      <c r="E8" s="14">
        <v>102.57</v>
      </c>
      <c r="F8" s="14">
        <v>110.13</v>
      </c>
    </row>
    <row r="9" spans="1:6" s="6" customFormat="1" ht="30" customHeight="1">
      <c r="A9" s="7" t="s">
        <v>1</v>
      </c>
      <c r="B9" s="14">
        <v>14.59</v>
      </c>
      <c r="C9" s="14">
        <v>14.59</v>
      </c>
      <c r="D9" s="14">
        <v>14.59</v>
      </c>
      <c r="E9" s="14">
        <v>14.59</v>
      </c>
      <c r="F9" s="14">
        <v>14.59</v>
      </c>
    </row>
    <row r="10" spans="1:6" s="6" customFormat="1" ht="30" customHeight="1">
      <c r="A10" s="7" t="s">
        <v>2</v>
      </c>
      <c r="B10" s="14">
        <v>16.52</v>
      </c>
      <c r="C10" s="14">
        <v>16.52</v>
      </c>
      <c r="D10" s="14">
        <v>16.52</v>
      </c>
      <c r="E10" s="14">
        <v>16.52</v>
      </c>
      <c r="F10" s="14">
        <v>16.52</v>
      </c>
    </row>
    <row r="11" spans="1:6" s="6" customFormat="1" ht="30" customHeight="1">
      <c r="A11" s="7" t="s">
        <v>3</v>
      </c>
      <c r="B11" s="14">
        <v>11.01</v>
      </c>
      <c r="C11" s="14">
        <v>11.01</v>
      </c>
      <c r="D11" s="14">
        <v>11.01</v>
      </c>
      <c r="E11" s="14">
        <v>11.01</v>
      </c>
      <c r="F11" s="14">
        <v>11.01</v>
      </c>
    </row>
    <row r="12" spans="1:6" s="6" customFormat="1" ht="30" customHeight="1">
      <c r="A12" s="16" t="s">
        <v>47</v>
      </c>
      <c r="B12" s="14">
        <v>1.53</v>
      </c>
      <c r="C12" s="14">
        <v>1.53</v>
      </c>
      <c r="D12" s="14">
        <v>1.53</v>
      </c>
      <c r="E12" s="14">
        <v>1.53</v>
      </c>
      <c r="F12" s="14">
        <v>1.53</v>
      </c>
    </row>
    <row r="13" spans="1:6" s="6" customFormat="1" ht="30" customHeight="1">
      <c r="A13" s="27" t="s">
        <v>48</v>
      </c>
      <c r="B13" s="14">
        <v>3.76</v>
      </c>
      <c r="C13" s="14">
        <v>3.76</v>
      </c>
      <c r="D13" s="14">
        <v>3.76</v>
      </c>
      <c r="E13" s="14">
        <v>3.76</v>
      </c>
      <c r="F13" s="14">
        <v>3.76</v>
      </c>
    </row>
    <row r="14" spans="1:6" s="6" customFormat="1" ht="30" customHeight="1">
      <c r="A14" s="8" t="s">
        <v>9</v>
      </c>
      <c r="B14" s="20">
        <f>SUM(B8:B13)</f>
        <v>99.85000000000001</v>
      </c>
      <c r="C14" s="20">
        <f>SUM(C8:C13)</f>
        <v>116.94000000000001</v>
      </c>
      <c r="D14" s="20">
        <f>SUM(D8:D13)</f>
        <v>133.11999999999998</v>
      </c>
      <c r="E14" s="20">
        <f>SUM(E8:E13)</f>
        <v>149.98</v>
      </c>
      <c r="F14" s="20">
        <f>SUM(F8:F13)</f>
        <v>157.54</v>
      </c>
    </row>
    <row r="15" ht="15">
      <c r="F15" s="9" t="s">
        <v>4</v>
      </c>
    </row>
    <row r="16" ht="15">
      <c r="A16" s="9"/>
    </row>
    <row r="17" spans="1:6" ht="20.25">
      <c r="A17" s="31" t="s">
        <v>22</v>
      </c>
      <c r="B17" s="32"/>
      <c r="C17" s="32"/>
      <c r="D17" s="32"/>
      <c r="E17" s="32"/>
      <c r="F17" s="33"/>
    </row>
    <row r="18" spans="1:4" ht="18">
      <c r="A18" s="10"/>
      <c r="B18" s="11"/>
      <c r="C18" s="11"/>
      <c r="D18" s="11"/>
    </row>
    <row r="19" spans="1:6" s="6" customFormat="1" ht="30" customHeight="1">
      <c r="A19" s="8" t="s">
        <v>5</v>
      </c>
      <c r="B19" s="5" t="s">
        <v>21</v>
      </c>
      <c r="C19" s="34" t="s">
        <v>6</v>
      </c>
      <c r="D19" s="34"/>
      <c r="E19" s="35" t="s">
        <v>7</v>
      </c>
      <c r="F19" s="35"/>
    </row>
    <row r="20" spans="1:6" s="6" customFormat="1" ht="30" customHeight="1">
      <c r="A20" s="4" t="s">
        <v>16</v>
      </c>
      <c r="B20" s="17">
        <f>B14*30.42</f>
        <v>3037.4370000000004</v>
      </c>
      <c r="C20" s="30">
        <v>0</v>
      </c>
      <c r="D20" s="30"/>
      <c r="E20" s="29">
        <f>SUM(B20-C20)</f>
        <v>3037.4370000000004</v>
      </c>
      <c r="F20" s="29"/>
    </row>
    <row r="21" spans="1:6" s="6" customFormat="1" ht="30" customHeight="1">
      <c r="A21" s="4" t="s">
        <v>17</v>
      </c>
      <c r="B21" s="17">
        <f>C14*30.42</f>
        <v>3557.3148000000006</v>
      </c>
      <c r="C21" s="28">
        <v>770</v>
      </c>
      <c r="D21" s="28"/>
      <c r="E21" s="29">
        <f>SUM(B21-C21)</f>
        <v>2787.3148000000006</v>
      </c>
      <c r="F21" s="29"/>
    </row>
    <row r="22" spans="1:6" s="6" customFormat="1" ht="30" customHeight="1">
      <c r="A22" s="4" t="s">
        <v>18</v>
      </c>
      <c r="B22" s="17">
        <f>D14*30.42</f>
        <v>4049.5103999999997</v>
      </c>
      <c r="C22" s="28">
        <v>1262</v>
      </c>
      <c r="D22" s="28"/>
      <c r="E22" s="29">
        <f>SUM(B22-C22)</f>
        <v>2787.5103999999997</v>
      </c>
      <c r="F22" s="29"/>
    </row>
    <row r="23" spans="1:6" s="12" customFormat="1" ht="30" customHeight="1">
      <c r="A23" s="4" t="s">
        <v>19</v>
      </c>
      <c r="B23" s="17">
        <f>E14*30.42</f>
        <v>4562.3916</v>
      </c>
      <c r="C23" s="28">
        <v>1775</v>
      </c>
      <c r="D23" s="28"/>
      <c r="E23" s="29">
        <f>B23-C23</f>
        <v>2787.3916</v>
      </c>
      <c r="F23" s="29"/>
    </row>
    <row r="24" spans="1:6" s="12" customFormat="1" ht="30" customHeight="1">
      <c r="A24" s="4" t="s">
        <v>20</v>
      </c>
      <c r="B24" s="17">
        <f>F14*30.42</f>
        <v>4792.3668</v>
      </c>
      <c r="C24" s="28">
        <v>2005</v>
      </c>
      <c r="D24" s="28"/>
      <c r="E24" s="29">
        <f>B24-C24</f>
        <v>2787.3668</v>
      </c>
      <c r="F24" s="29"/>
    </row>
    <row r="26" ht="15">
      <c r="F26" s="9" t="s">
        <v>4</v>
      </c>
    </row>
    <row r="27" ht="15">
      <c r="A27" s="9"/>
    </row>
    <row r="28" spans="1:6" ht="20.25">
      <c r="A28" s="31" t="s">
        <v>35</v>
      </c>
      <c r="B28" s="32"/>
      <c r="C28" s="32"/>
      <c r="D28" s="32"/>
      <c r="E28" s="32"/>
      <c r="F28" s="33"/>
    </row>
    <row r="29" spans="1:4" ht="18">
      <c r="A29" s="10"/>
      <c r="B29" s="11"/>
      <c r="C29" s="11"/>
      <c r="D29" s="11"/>
    </row>
    <row r="30" spans="1:6" ht="30" customHeight="1">
      <c r="A30" s="8" t="s">
        <v>5</v>
      </c>
      <c r="B30" s="5" t="s">
        <v>26</v>
      </c>
      <c r="C30" s="34" t="s">
        <v>6</v>
      </c>
      <c r="D30" s="34"/>
      <c r="E30" s="35" t="s">
        <v>7</v>
      </c>
      <c r="F30" s="35"/>
    </row>
    <row r="31" spans="1:6" ht="30" customHeight="1">
      <c r="A31" s="4" t="s">
        <v>23</v>
      </c>
      <c r="B31" s="17">
        <f>B14*28</f>
        <v>2795.8</v>
      </c>
      <c r="C31" s="28">
        <v>0</v>
      </c>
      <c r="D31" s="28"/>
      <c r="E31" s="29">
        <f>SUM(B31-C31)</f>
        <v>2795.8</v>
      </c>
      <c r="F31" s="29"/>
    </row>
    <row r="32" spans="1:8" ht="30" customHeight="1">
      <c r="A32" s="18" t="s">
        <v>36</v>
      </c>
      <c r="B32" s="14">
        <f>C14*25</f>
        <v>2923.5000000000005</v>
      </c>
      <c r="C32" s="30">
        <v>1774</v>
      </c>
      <c r="D32" s="30"/>
      <c r="E32" s="29">
        <f>SUM(B32-C32)</f>
        <v>1149.5000000000005</v>
      </c>
      <c r="F32" s="29"/>
      <c r="H32" s="13"/>
    </row>
    <row r="33" spans="1:6" ht="30" customHeight="1">
      <c r="A33" s="18" t="s">
        <v>37</v>
      </c>
      <c r="B33" s="17">
        <f>D14*20</f>
        <v>2662.3999999999996</v>
      </c>
      <c r="C33" s="30">
        <v>1774</v>
      </c>
      <c r="D33" s="30"/>
      <c r="E33" s="29">
        <f>SUM(B33-C33)</f>
        <v>888.3999999999996</v>
      </c>
      <c r="F33" s="29"/>
    </row>
    <row r="34" spans="1:6" ht="30" customHeight="1">
      <c r="A34" s="18" t="s">
        <v>38</v>
      </c>
      <c r="B34" s="17">
        <f>E14*17</f>
        <v>2549.66</v>
      </c>
      <c r="C34" s="30">
        <v>1774</v>
      </c>
      <c r="D34" s="30"/>
      <c r="E34" s="29">
        <f>B34-C34</f>
        <v>775.6599999999999</v>
      </c>
      <c r="F34" s="29"/>
    </row>
    <row r="35" spans="1:6" ht="30" customHeight="1">
      <c r="A35" s="18" t="s">
        <v>39</v>
      </c>
      <c r="B35" s="17">
        <f>F14*16</f>
        <v>2520.64</v>
      </c>
      <c r="C35" s="30">
        <v>1774</v>
      </c>
      <c r="D35" s="30"/>
      <c r="E35" s="29">
        <f>B35-C35</f>
        <v>746.6399999999999</v>
      </c>
      <c r="F35" s="29"/>
    </row>
    <row r="36" spans="1:6" ht="30" customHeight="1">
      <c r="A36" s="21"/>
      <c r="B36" s="22"/>
      <c r="C36" s="23"/>
      <c r="D36" s="23"/>
      <c r="E36" s="24"/>
      <c r="F36" s="24"/>
    </row>
    <row r="37" spans="1:6" ht="15" customHeight="1">
      <c r="A37" s="21"/>
      <c r="B37" s="22"/>
      <c r="C37" s="23"/>
      <c r="D37" s="23"/>
      <c r="E37" s="24"/>
      <c r="F37" s="24"/>
    </row>
    <row r="40" spans="1:6" ht="20.25">
      <c r="A40" s="31" t="s">
        <v>34</v>
      </c>
      <c r="B40" s="32"/>
      <c r="C40" s="32"/>
      <c r="D40" s="32"/>
      <c r="E40" s="32"/>
      <c r="F40" s="33"/>
    </row>
    <row r="41" spans="1:4" ht="18">
      <c r="A41" s="10"/>
      <c r="B41" s="11"/>
      <c r="C41" s="11"/>
      <c r="D41" s="11"/>
    </row>
    <row r="42" spans="1:6" ht="30" customHeight="1">
      <c r="A42" s="8" t="s">
        <v>5</v>
      </c>
      <c r="B42" s="5" t="s">
        <v>26</v>
      </c>
      <c r="C42" s="34" t="s">
        <v>6</v>
      </c>
      <c r="D42" s="34"/>
      <c r="E42" s="35" t="s">
        <v>7</v>
      </c>
      <c r="F42" s="35"/>
    </row>
    <row r="43" spans="1:6" ht="30" customHeight="1">
      <c r="A43" s="4" t="s">
        <v>23</v>
      </c>
      <c r="B43" s="17">
        <f>B14*28</f>
        <v>2795.8</v>
      </c>
      <c r="C43" s="28">
        <v>0</v>
      </c>
      <c r="D43" s="28"/>
      <c r="E43" s="29">
        <f>SUM(B43-C43)</f>
        <v>2795.8</v>
      </c>
      <c r="F43" s="29"/>
    </row>
    <row r="44" spans="1:8" ht="30" customHeight="1">
      <c r="A44" s="18" t="s">
        <v>31</v>
      </c>
      <c r="B44" s="14">
        <f>C14*23</f>
        <v>2689.6200000000003</v>
      </c>
      <c r="C44" s="30">
        <v>1612</v>
      </c>
      <c r="D44" s="30"/>
      <c r="E44" s="29">
        <f>SUM(B44-C44)</f>
        <v>1077.6200000000003</v>
      </c>
      <c r="F44" s="29"/>
      <c r="H44" s="13"/>
    </row>
    <row r="45" spans="1:6" ht="30" customHeight="1">
      <c r="A45" s="18" t="s">
        <v>32</v>
      </c>
      <c r="B45" s="17">
        <f>D14*19</f>
        <v>2529.2799999999997</v>
      </c>
      <c r="C45" s="30">
        <v>1612</v>
      </c>
      <c r="D45" s="30"/>
      <c r="E45" s="29">
        <f>SUM(B45-C45)</f>
        <v>917.2799999999997</v>
      </c>
      <c r="F45" s="29"/>
    </row>
    <row r="46" spans="1:6" ht="30" customHeight="1">
      <c r="A46" s="18" t="s">
        <v>24</v>
      </c>
      <c r="B46" s="17">
        <f>E14*16</f>
        <v>2399.68</v>
      </c>
      <c r="C46" s="30">
        <v>1612</v>
      </c>
      <c r="D46" s="30"/>
      <c r="E46" s="29">
        <f>B46-C46</f>
        <v>787.6799999999998</v>
      </c>
      <c r="F46" s="29"/>
    </row>
    <row r="47" spans="1:6" ht="30" customHeight="1">
      <c r="A47" s="18" t="s">
        <v>25</v>
      </c>
      <c r="B47" s="17">
        <f>F14*15</f>
        <v>2363.1</v>
      </c>
      <c r="C47" s="30">
        <v>1612</v>
      </c>
      <c r="D47" s="30"/>
      <c r="E47" s="29">
        <f>B47-C47</f>
        <v>751.0999999999999</v>
      </c>
      <c r="F47" s="29"/>
    </row>
    <row r="51" spans="1:6" ht="15">
      <c r="A51" s="39" t="s">
        <v>8</v>
      </c>
      <c r="B51" s="39"/>
      <c r="C51" s="39"/>
      <c r="D51" s="39"/>
      <c r="E51" s="39"/>
      <c r="F51" s="39"/>
    </row>
    <row r="52" spans="1:6" ht="15">
      <c r="A52" s="39" t="s">
        <v>40</v>
      </c>
      <c r="B52" s="39"/>
      <c r="C52" s="39"/>
      <c r="D52" s="39"/>
      <c r="E52" s="39"/>
      <c r="F52" s="39"/>
    </row>
    <row r="53" spans="1:6" ht="15">
      <c r="A53" s="39" t="s">
        <v>41</v>
      </c>
      <c r="B53" s="39"/>
      <c r="C53" s="39"/>
      <c r="D53" s="39"/>
      <c r="E53" s="39"/>
      <c r="F53" s="39"/>
    </row>
    <row r="54" spans="1:6" ht="15">
      <c r="A54" s="39" t="s">
        <v>42</v>
      </c>
      <c r="B54" s="39"/>
      <c r="C54" s="39"/>
      <c r="D54" s="39"/>
      <c r="E54" s="39"/>
      <c r="F54" s="39"/>
    </row>
    <row r="55" spans="1:6" ht="15">
      <c r="A55" s="15"/>
      <c r="B55" s="15"/>
      <c r="C55" s="15"/>
      <c r="D55" s="15"/>
      <c r="E55" s="15"/>
      <c r="F55" s="15"/>
    </row>
    <row r="57" spans="1:3" ht="15">
      <c r="A57" s="2" t="s">
        <v>27</v>
      </c>
      <c r="C57" s="19">
        <v>44.22</v>
      </c>
    </row>
    <row r="59" spans="1:6" ht="15">
      <c r="A59" s="2" t="s">
        <v>28</v>
      </c>
      <c r="B59" s="2" t="s">
        <v>29</v>
      </c>
      <c r="C59" s="19">
        <v>150.18</v>
      </c>
      <c r="E59" s="2" t="s">
        <v>30</v>
      </c>
      <c r="F59" s="19">
        <v>4.93</v>
      </c>
    </row>
    <row r="61" spans="1:6" ht="15">
      <c r="A61" s="2" t="s">
        <v>43</v>
      </c>
      <c r="B61" s="2" t="s">
        <v>29</v>
      </c>
      <c r="C61" s="25">
        <v>114.08</v>
      </c>
      <c r="E61" s="2" t="s">
        <v>30</v>
      </c>
      <c r="F61" s="25">
        <v>3.75</v>
      </c>
    </row>
  </sheetData>
  <sheetProtection/>
  <mergeCells count="45">
    <mergeCell ref="C47:D47"/>
    <mergeCell ref="E47:F47"/>
    <mergeCell ref="E43:F43"/>
    <mergeCell ref="C44:D44"/>
    <mergeCell ref="E44:F44"/>
    <mergeCell ref="C45:D45"/>
    <mergeCell ref="E45:F45"/>
    <mergeCell ref="C46:D46"/>
    <mergeCell ref="E46:F46"/>
    <mergeCell ref="A51:F51"/>
    <mergeCell ref="A52:F52"/>
    <mergeCell ref="A53:F53"/>
    <mergeCell ref="A54:F54"/>
    <mergeCell ref="C35:D35"/>
    <mergeCell ref="E35:F35"/>
    <mergeCell ref="A40:F40"/>
    <mergeCell ref="C42:D42"/>
    <mergeCell ref="E42:F42"/>
    <mergeCell ref="C43:D43"/>
    <mergeCell ref="C32:D32"/>
    <mergeCell ref="E32:F32"/>
    <mergeCell ref="C33:D33"/>
    <mergeCell ref="E33:F33"/>
    <mergeCell ref="C34:D34"/>
    <mergeCell ref="E34:F34"/>
    <mergeCell ref="A28:F28"/>
    <mergeCell ref="C30:D30"/>
    <mergeCell ref="E30:F30"/>
    <mergeCell ref="C31:D31"/>
    <mergeCell ref="E31:F31"/>
    <mergeCell ref="A5:F5"/>
    <mergeCell ref="A6:F6"/>
    <mergeCell ref="A17:F17"/>
    <mergeCell ref="E19:F19"/>
    <mergeCell ref="C19:D19"/>
    <mergeCell ref="C24:D24"/>
    <mergeCell ref="E24:F24"/>
    <mergeCell ref="C23:D23"/>
    <mergeCell ref="E23:F23"/>
    <mergeCell ref="C20:D20"/>
    <mergeCell ref="C21:D21"/>
    <mergeCell ref="C22:D22"/>
    <mergeCell ref="E20:F20"/>
    <mergeCell ref="E21:F21"/>
    <mergeCell ref="E22:F22"/>
  </mergeCells>
  <printOptions/>
  <pageMargins left="0.5905511811023623" right="0.5905511811023623" top="1" bottom="0.7874015748031497" header="0.5118110236220472" footer="0.5118110236220472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Klinikum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piaskowy-tina</dc:creator>
  <cp:keywords/>
  <dc:description/>
  <cp:lastModifiedBy>Steinmetz Ariane (STAB KOM)</cp:lastModifiedBy>
  <cp:lastPrinted>2021-11-15T10:38:50Z</cp:lastPrinted>
  <dcterms:created xsi:type="dcterms:W3CDTF">2013-06-07T09:48:50Z</dcterms:created>
  <dcterms:modified xsi:type="dcterms:W3CDTF">2022-01-07T10:08:27Z</dcterms:modified>
  <cp:category/>
  <cp:version/>
  <cp:contentType/>
  <cp:contentStatus/>
</cp:coreProperties>
</file>